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2\012 2022 DEZEMBRO\"/>
    </mc:Choice>
  </mc:AlternateContent>
  <xr:revisionPtr revIDLastSave="0" documentId="13_ncr:1_{F13DCA8E-F442-404E-8C8A-D0F3F16E0260}" xr6:coauthVersionLast="47" xr6:coauthVersionMax="47" xr10:uidLastSave="{00000000-0000-0000-0000-000000000000}"/>
  <bookViews>
    <workbookView xWindow="-108" yWindow="-108" windowWidth="23256" windowHeight="12576" tabRatio="864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5" l="1"/>
  <c r="B65" i="5"/>
  <c r="B41" i="5"/>
  <c r="B39" i="5"/>
  <c r="B31" i="5"/>
  <c r="B64" i="5"/>
  <c r="B38" i="5"/>
  <c r="B35" i="5"/>
  <c r="B32" i="5"/>
  <c r="B62" i="5"/>
  <c r="B71" i="5" l="1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30" i="5"/>
  <c r="O65" i="5" l="1"/>
  <c r="P40" i="5" l="1"/>
  <c r="P39" i="5" l="1"/>
  <c r="O58" i="5"/>
  <c r="O59" i="5"/>
  <c r="O60" i="5"/>
  <c r="O61" i="5"/>
  <c r="O62" i="5"/>
  <c r="O63" i="5"/>
  <c r="O64" i="5"/>
  <c r="O66" i="5"/>
  <c r="O67" i="5"/>
  <c r="O57" i="5"/>
  <c r="P36" i="5"/>
  <c r="P30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8" i="5"/>
  <c r="O54" i="5" l="1"/>
  <c r="E27" i="5"/>
  <c r="D27" i="5"/>
  <c r="N54" i="5"/>
  <c r="N27" i="5"/>
  <c r="M54" i="5"/>
  <c r="M27" i="5"/>
  <c r="L54" i="5"/>
  <c r="L27" i="5"/>
  <c r="K54" i="5"/>
  <c r="K27" i="5"/>
  <c r="I54" i="5"/>
  <c r="J54" i="5"/>
  <c r="I27" i="5"/>
  <c r="H54" i="5"/>
  <c r="F54" i="5"/>
  <c r="G54" i="5"/>
  <c r="E54" i="5"/>
  <c r="D54" i="5"/>
  <c r="D5" i="5"/>
  <c r="N73" i="5" l="1"/>
  <c r="L73" i="5"/>
  <c r="M73" i="5"/>
  <c r="K73" i="5"/>
  <c r="D73" i="5"/>
  <c r="J27" i="5"/>
  <c r="J73" i="5" s="1"/>
  <c r="I73" i="5"/>
  <c r="H27" i="5"/>
  <c r="H73" i="5" s="1"/>
  <c r="G27" i="5"/>
  <c r="G73" i="5" s="1"/>
  <c r="F27" i="5"/>
  <c r="F73" i="5" s="1"/>
  <c r="E73" i="5"/>
  <c r="P38" i="5"/>
  <c r="P51" i="5"/>
  <c r="P55" i="5"/>
  <c r="P56" i="5"/>
  <c r="P68" i="5"/>
  <c r="P70" i="5"/>
  <c r="P72" i="5"/>
  <c r="O71" i="5"/>
  <c r="O69" i="5" s="1"/>
  <c r="C69" i="5"/>
  <c r="B69" i="5"/>
  <c r="P67" i="5"/>
  <c r="P66" i="5"/>
  <c r="P65" i="5"/>
  <c r="P64" i="5"/>
  <c r="P63" i="5"/>
  <c r="P62" i="5"/>
  <c r="P61" i="5"/>
  <c r="P60" i="5"/>
  <c r="P59" i="5"/>
  <c r="P58" i="5"/>
  <c r="C54" i="5"/>
  <c r="B54" i="5"/>
  <c r="P54" i="5" s="1"/>
  <c r="P50" i="5"/>
  <c r="P49" i="5"/>
  <c r="P48" i="5"/>
  <c r="P47" i="5"/>
  <c r="P46" i="5"/>
  <c r="P45" i="5"/>
  <c r="P44" i="5"/>
  <c r="P43" i="5"/>
  <c r="P42" i="5"/>
  <c r="P41" i="5"/>
  <c r="P37" i="5"/>
  <c r="P34" i="5"/>
  <c r="P33" i="5"/>
  <c r="P32" i="5"/>
  <c r="P31" i="5"/>
  <c r="C27" i="5"/>
  <c r="B27" i="5"/>
  <c r="C5" i="5"/>
  <c r="B5" i="5"/>
  <c r="B73" i="5" l="1"/>
  <c r="P69" i="5"/>
  <c r="P35" i="5"/>
  <c r="P57" i="5"/>
  <c r="P71" i="5"/>
  <c r="O27" i="5"/>
  <c r="P27" i="5" s="1"/>
  <c r="C73" i="5"/>
  <c r="O5" i="5"/>
  <c r="O73" i="5" l="1"/>
  <c r="P73" i="5" s="1"/>
</calcChain>
</file>

<file path=xl/sharedStrings.xml><?xml version="1.0" encoding="utf-8"?>
<sst xmlns="http://schemas.openxmlformats.org/spreadsheetml/2006/main" count="122" uniqueCount="76">
  <si>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</si>
  <si>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</si>
  <si>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</si>
  <si>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</si>
  <si>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</si>
  <si>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</si>
  <si>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</si>
  <si>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</si>
  <si>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</si>
  <si>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</si>
  <si>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</si>
  <si>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</si>
  <si>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</si>
  <si>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</si>
  <si>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</si>
  <si>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</si>
  <si>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</si>
  <si>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</si>
  <si>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</si>
  <si>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</si>
  <si>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</si>
  <si>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</si>
  <si>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</si>
  <si>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</si>
  <si>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</si>
  <si>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</si>
  <si>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</si>
  <si>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</si>
  <si>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</si>
  <si>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</si>
  <si>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</si>
  <si>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</si>
  <si>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</si>
  <si>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</si>
  <si>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</si>
  <si>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</si>
  <si>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</si>
  <si>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</si>
  <si>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</si>
  <si>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</si>
  <si>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</si>
  <si>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</si>
  <si>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</si>
  <si>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</si>
  <si>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</si>
  <si>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SEFIN/PGJ - SPF</t>
  </si>
  <si>
    <t>Nota explicativa: Os valores previstos são gerenciais, uma vez que a previsão orçamentária está segregada em grupos de despesa</t>
  </si>
  <si>
    <t>Valores pagos ( c )</t>
  </si>
  <si>
    <t>Total            (d)</t>
  </si>
  <si>
    <t>07 Contribuições a entidades fechadas à previdência</t>
  </si>
  <si>
    <t>09 Salário-família</t>
  </si>
  <si>
    <t xml:space="preserve">      Substituições</t>
  </si>
  <si>
    <t xml:space="preserve">      Horas extras (especificar)</t>
  </si>
  <si>
    <t xml:space="preserve">      Outros (especificar)</t>
  </si>
  <si>
    <t>34 Outras despesas de Pessoal - terceirização (e)</t>
  </si>
  <si>
    <t>Outras Despesas Correntes</t>
  </si>
  <si>
    <t>46 Auxílio - Alimentação</t>
  </si>
  <si>
    <t>48 Outros Auxílios Financeiros</t>
  </si>
  <si>
    <t xml:space="preserve">     Auxílio-moradia</t>
  </si>
  <si>
    <t xml:space="preserve">      Outros auxílios e vantagens de qualquer natureza (especificar)</t>
  </si>
  <si>
    <t>Investimento</t>
  </si>
  <si>
    <t>Total Geral (f)</t>
  </si>
  <si>
    <t>Fonte da Informação (g):</t>
  </si>
  <si>
    <r>
      <rPr>
        <b/>
        <sz val="8"/>
        <rFont val="Franklin Gothic Medium"/>
        <family val="2"/>
      </rPr>
      <t>(a) Objeto</t>
    </r>
    <r>
      <rPr>
        <sz val="8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</si>
  <si>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Franklin Gothic Medium"/>
        <family val="2"/>
      </rPr>
      <t>(b) Valores Previstos</t>
    </r>
    <r>
      <rPr>
        <sz val="8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</si>
  <si>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8"/>
        <rFont val="Franklin Gothic Medium"/>
        <family val="2"/>
      </rPr>
      <t>(c) Valores Pagos</t>
    </r>
    <r>
      <rPr>
        <sz val="8"/>
        <rFont val="Franklin Gothic Medium"/>
        <family val="2"/>
      </rPr>
      <t xml:space="preserve"> – Valores pagos no mês (Regime de Caixa).</t>
    </r>
  </si>
  <si>
    <r>
      <rPr>
        <b/>
        <sz val="8"/>
        <rFont val="Franklin Gothic Medium"/>
        <family val="2"/>
      </rPr>
      <t>(d) Total</t>
    </r>
    <r>
      <rPr>
        <sz val="8"/>
        <rFont val="Franklin Gothic Medium"/>
        <family val="2"/>
      </rPr>
      <t xml:space="preserve"> – Somatório dos valores dos meses do ano.</t>
    </r>
  </si>
  <si>
    <r>
      <t>(e) Outras despesas de pessoal</t>
    </r>
    <r>
      <rPr>
        <sz val="8"/>
        <rFont val="Franklin Gothic Medium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</si>
  <si>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Franklin Gothic Medium"/>
        <family val="2"/>
      </rPr>
      <t>(f) Total Geral</t>
    </r>
    <r>
      <rPr>
        <sz val="8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</si>
  <si>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Franklin Gothic Medium"/>
        <family val="2"/>
      </rPr>
      <t>(g) Fonte da Informação</t>
    </r>
    <r>
      <rPr>
        <sz val="8"/>
        <rFont val="Franklin Gothic Medium"/>
        <family val="2"/>
      </rPr>
      <t xml:space="preserve"> - Setor administrativo responsável pelo levantamento das informações e dados apresentados na tabela.</t>
    </r>
  </si>
  <si>
    <t>40 Serviços de Tecnologia da Informação e Comunicação - Pessoa Jurídica</t>
  </si>
  <si>
    <t>42 Auxílios</t>
  </si>
  <si>
    <t>41 Contribuições à Intituições Privadas</t>
  </si>
  <si>
    <r>
      <t xml:space="preserve">FUNDAMENTO LEGAL: </t>
    </r>
    <r>
      <rPr>
        <sz val="8"/>
        <rFont val="Franklin Gothic Medium"/>
        <family val="2"/>
      </rPr>
      <t>Resolução CNMP nº 86/2012, art. 5º, inciso I, alínea “b”; Lei Complementar n. 101, art. 18; Lei n. 12.527, art. 8º, §1º, III; Lei n. 4.320/64, arts. 12 e 13; Portaria Conjunta STN/SOF n. 1, de 10 de dezembro de 2014; Lei n. 14.129, de 29 de março de 2021</t>
    </r>
  </si>
  <si>
    <t>6.1.3. Detalhamento das despesas</t>
  </si>
  <si>
    <t>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</si>
</sst>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name val="Franklin Gothic Medium"/>
      <family val="2"/>
    </font>
    <font>
      <sz val="9"/>
      <name val="Franklin Gothic Medium"/>
      <family val="2"/>
    </font>
    <font>
      <sz val="8"/>
      <name val="Franklin Gothic Medium"/>
      <family val="2"/>
    </font>
    <font>
      <sz val="7"/>
      <name val="Franklin Gothic Medium"/>
      <family val="2"/>
    </font>
    <font>
      <b/>
      <sz val="8"/>
      <name val="Franklin Gothic Medium"/>
      <family val="2"/>
    </font>
    <font>
      <sz val="1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Protection="1">
      <protection locked="0"/>
    </xf>
    <xf numFmtId="0" fontId="3" fillId="0" borderId="0" xfId="0" applyFont="1" applyProtection="1"/>
    <xf numFmtId="0" fontId="4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6" fillId="2" borderId="1" xfId="0" applyNumberFormat="1" applyFont="1" applyFill="1" applyBorder="1" applyAlignment="1" applyProtection="1">
      <alignment horizontal="right" vertical="center" wrapText="1"/>
    </xf>
    <xf numFmtId="4" fontId="6" fillId="3" borderId="1" xfId="0" applyNumberFormat="1" applyFont="1" applyFill="1" applyBorder="1" applyAlignment="1" applyProtection="1">
      <alignment horizontal="righ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/>
      <protection locked="0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4" fontId="6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Protection="1"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Protection="1"/>
    <xf numFmtId="0" fontId="4" fillId="0" borderId="0" xfId="0" applyFont="1" applyFill="1" applyProtection="1"/>
    <xf numFmtId="0" fontId="5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 vertical="center"/>
    </xf>
    <xf numFmtId="0" fontId="8" fillId="0" borderId="1" xfId="0" applyFont="1" applyBorder="1"/>
    <xf numFmtId="0" fontId="8" fillId="0" borderId="0" xfId="0" applyFont="1"/>
    <xf numFmtId="0" fontId="5" fillId="3" borderId="1" xfId="0" applyFont="1" applyFill="1" applyBorder="1" applyAlignment="1" applyProtection="1">
      <alignment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0" fontId="6" fillId="0" borderId="0" xfId="0" applyFont="1" applyProtection="1"/>
    <xf numFmtId="0" fontId="4" fillId="2" borderId="2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8" xfId="0" applyFont="1" applyBorder="1" applyAlignment="1" applyProtection="1">
      <alignment horizontal="left" vertical="center"/>
      <protection locked="0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</xf>
    <xf numFmtId="43" fontId="4" fillId="0" borderId="0" xfId="9" applyFont="1" applyProtection="1"/>
    <xf numFmtId="43" fontId="4" fillId="0" borderId="0" xfId="9" applyFont="1" applyAlignment="1" applyProtection="1">
      <alignment horizontal="center" vertical="center" wrapText="1"/>
    </xf>
    <xf numFmtId="43" fontId="4" fillId="0" borderId="0" xfId="9" applyFont="1" applyAlignment="1" applyProtection="1">
      <alignment horizontal="center"/>
    </xf>
    <xf numFmtId="43" fontId="4" fillId="0" borderId="0" xfId="9" applyFont="1" applyFill="1" applyAlignment="1" applyProtection="1">
      <alignment horizontal="center"/>
    </xf>
    <xf numFmtId="43" fontId="4" fillId="0" borderId="0" xfId="9" applyFont="1" applyProtection="1">
      <protection locked="0"/>
    </xf>
    <xf numFmtId="43" fontId="4" fillId="0" borderId="0" xfId="9" applyFont="1" applyFill="1" applyProtection="1">
      <protection locked="0"/>
    </xf>
    <xf numFmtId="43" fontId="4" fillId="0" borderId="0" xfId="9" applyFont="1" applyBorder="1" applyProtection="1">
      <protection locked="0"/>
    </xf>
    <xf numFmtId="43" fontId="4" fillId="0" borderId="0" xfId="9" applyFont="1" applyFill="1" applyProtection="1"/>
    <xf numFmtId="43" fontId="4" fillId="0" borderId="0" xfId="9" applyFont="1" applyFill="1" applyBorder="1" applyProtection="1">
      <protection locked="0"/>
    </xf>
    <xf numFmtId="43" fontId="8" fillId="0" borderId="0" xfId="9" applyFont="1"/>
    <xf numFmtId="43" fontId="6" fillId="0" borderId="0" xfId="9" applyFont="1" applyProtection="1"/>
    <xf numFmtId="43" fontId="5" fillId="0" borderId="0" xfId="9" applyFont="1" applyProtection="1"/>
    <xf numFmtId="0" fontId="5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</cellXfs>
  <cellStyles count="10">
    <cellStyle name="Normal" xfId="0" builtinId="0"/>
    <cellStyle name="Normal 2" xfId="1" xr:uid="{00000000-0005-0000-0000-000001000000}"/>
    <cellStyle name="Normal 3" xfId="3" xr:uid="{E88107B1-00B1-483B-8F1C-29C2A74517DE}"/>
    <cellStyle name="Normal 4" xfId="5" xr:uid="{E8E7E1D6-9D06-4256-BDD4-D7E543E51042}"/>
    <cellStyle name="Normal 5" xfId="7" xr:uid="{2C231BF9-81E1-44FF-ACDA-3D6909BDD0F6}"/>
    <cellStyle name="Vírgula" xfId="9" builtinId="3"/>
    <cellStyle name="Vírgula 2" xfId="2" xr:uid="{00000000-0005-0000-0000-000002000000}"/>
    <cellStyle name="Vírgula 3" xfId="4" xr:uid="{7BA8EEF8-85C2-4DD1-971B-77526729A1E8}"/>
    <cellStyle name="Vírgula 4" xfId="6" xr:uid="{327783EC-A831-457D-A7E4-3364CF779D44}"/>
    <cellStyle name="Vírgula 5" xfId="8" xr:uid="{C4B6E849-22A2-4CDC-B514-422901C928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4"/>
  <sheetViews>
    <sheetView tabSelected="1" topLeftCell="A64" zoomScale="120" zoomScaleNormal="120" workbookViewId="0">
      <selection activeCell="B76" sqref="B76"/>
    </sheetView>
  </sheetViews>
  <sheetFormatPr defaultColWidth="9.109375" defaultRowHeight="17.399999999999999" customHeight="1" x14ac:dyDescent="0.3"/>
  <cols>
    <col min="1" max="1" width="38.88671875" style="7" customWidth="1"/>
    <col min="2" max="2" width="11.6640625" style="7" bestFit="1" customWidth="1"/>
    <col min="3" max="14" width="8.6640625" style="7" customWidth="1"/>
    <col min="15" max="15" width="9.44140625" style="7" bestFit="1" customWidth="1"/>
    <col min="16" max="16" width="12.6640625" style="1" bestFit="1" customWidth="1"/>
    <col min="17" max="17" width="9.77734375" style="51" bestFit="1" customWidth="1"/>
    <col min="18" max="16384" width="9.109375" style="7"/>
  </cols>
  <sheetData>
    <row r="1" spans="1:17" ht="17.399999999999999" customHeight="1" x14ac:dyDescent="0.35">
      <c r="A1" s="6" t="s">
        <v>74</v>
      </c>
    </row>
    <row r="3" spans="1:17" s="9" customFormat="1" ht="35.1" customHeight="1" x14ac:dyDescent="0.3">
      <c r="A3" s="8" t="s">
        <v>0</v>
      </c>
      <c r="B3" s="8" t="s">
        <v>2</v>
      </c>
      <c r="C3" s="64" t="s">
        <v>47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52"/>
    </row>
    <row r="4" spans="1:17" s="11" customFormat="1" ht="12.6" x14ac:dyDescent="0.3">
      <c r="A4" s="8" t="s">
        <v>1</v>
      </c>
      <c r="B4" s="8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48</v>
      </c>
      <c r="P4" s="3"/>
      <c r="Q4" s="53"/>
    </row>
    <row r="5" spans="1:17" s="11" customFormat="1" ht="17.399999999999999" customHeight="1" x14ac:dyDescent="0.3">
      <c r="A5" s="8"/>
      <c r="B5" s="12">
        <f>SUM(B8:B23)</f>
        <v>0</v>
      </c>
      <c r="C5" s="13">
        <f>SUM(C8:C23)</f>
        <v>0</v>
      </c>
      <c r="D5" s="13">
        <f>SUM(D8:D23)</f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f t="shared" ref="O5" si="0">SUM(O8:O23)</f>
        <v>0</v>
      </c>
      <c r="P5" s="3"/>
      <c r="Q5" s="53"/>
    </row>
    <row r="6" spans="1:17" s="18" customFormat="1" ht="17.399999999999999" customHeight="1" x14ac:dyDescent="0.3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"/>
      <c r="Q6" s="54"/>
    </row>
    <row r="7" spans="1:17" ht="17.399999999999999" customHeight="1" x14ac:dyDescent="0.3">
      <c r="A7" s="65" t="s">
        <v>17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P7" s="5"/>
    </row>
    <row r="8" spans="1:17" s="21" customFormat="1" ht="17.399999999999999" customHeight="1" x14ac:dyDescent="0.3">
      <c r="A8" s="19" t="s">
        <v>18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f>SUM(C8:N8)</f>
        <v>0</v>
      </c>
      <c r="P8" s="5"/>
      <c r="Q8" s="55"/>
    </row>
    <row r="9" spans="1:17" s="21" customFormat="1" ht="17.399999999999999" customHeight="1" x14ac:dyDescent="0.3">
      <c r="A9" s="19" t="s">
        <v>19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f t="shared" ref="O9:O23" si="1">SUM(C9:N9)</f>
        <v>0</v>
      </c>
      <c r="P9" s="5"/>
      <c r="Q9" s="55"/>
    </row>
    <row r="10" spans="1:17" s="21" customFormat="1" ht="17.399999999999999" customHeight="1" x14ac:dyDescent="0.3">
      <c r="A10" s="19" t="s">
        <v>20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f t="shared" si="1"/>
        <v>0</v>
      </c>
      <c r="P10" s="5"/>
      <c r="Q10" s="55"/>
    </row>
    <row r="11" spans="1:17" s="21" customFormat="1" ht="17.399999999999999" customHeight="1" x14ac:dyDescent="0.3">
      <c r="A11" s="19" t="s">
        <v>49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f t="shared" si="1"/>
        <v>0</v>
      </c>
      <c r="P11" s="5"/>
      <c r="Q11" s="55"/>
    </row>
    <row r="12" spans="1:17" s="21" customFormat="1" ht="17.399999999999999" customHeight="1" x14ac:dyDescent="0.3">
      <c r="A12" s="19" t="s">
        <v>21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f t="shared" si="1"/>
        <v>0</v>
      </c>
      <c r="P12" s="5"/>
      <c r="Q12" s="55"/>
    </row>
    <row r="13" spans="1:17" s="21" customFormat="1" ht="17.399999999999999" customHeight="1" x14ac:dyDescent="0.3">
      <c r="A13" s="19" t="s">
        <v>50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f t="shared" si="1"/>
        <v>0</v>
      </c>
      <c r="P13" s="5"/>
      <c r="Q13" s="55"/>
    </row>
    <row r="14" spans="1:17" s="21" customFormat="1" ht="17.25" customHeight="1" x14ac:dyDescent="0.3">
      <c r="A14" s="19" t="s">
        <v>22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f t="shared" si="1"/>
        <v>0</v>
      </c>
      <c r="P14" s="5"/>
      <c r="Q14" s="55"/>
    </row>
    <row r="15" spans="1:17" s="21" customFormat="1" ht="17.399999999999999" customHeight="1" x14ac:dyDescent="0.3">
      <c r="A15" s="19" t="s">
        <v>23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f t="shared" si="1"/>
        <v>0</v>
      </c>
      <c r="P15" s="5"/>
      <c r="Q15" s="55"/>
    </row>
    <row r="16" spans="1:17" s="21" customFormat="1" ht="17.399999999999999" customHeight="1" x14ac:dyDescent="0.3">
      <c r="A16" s="19" t="s">
        <v>24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f t="shared" si="1"/>
        <v>0</v>
      </c>
      <c r="P16" s="5"/>
      <c r="Q16" s="55"/>
    </row>
    <row r="17" spans="1:17" s="24" customFormat="1" ht="17.399999999999999" customHeight="1" x14ac:dyDescent="0.3">
      <c r="A17" s="22" t="s">
        <v>51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0">
        <f t="shared" si="1"/>
        <v>0</v>
      </c>
      <c r="P17" s="5"/>
      <c r="Q17" s="56"/>
    </row>
    <row r="18" spans="1:17" s="24" customFormat="1" ht="17.399999999999999" customHeight="1" x14ac:dyDescent="0.3">
      <c r="A18" s="22" t="s">
        <v>52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0">
        <f t="shared" si="1"/>
        <v>0</v>
      </c>
      <c r="P18" s="5"/>
      <c r="Q18" s="56"/>
    </row>
    <row r="19" spans="1:17" s="24" customFormat="1" ht="17.399999999999999" customHeight="1" x14ac:dyDescent="0.3">
      <c r="A19" s="22" t="s">
        <v>53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0">
        <f t="shared" si="1"/>
        <v>0</v>
      </c>
      <c r="P19" s="5"/>
      <c r="Q19" s="56"/>
    </row>
    <row r="20" spans="1:17" s="24" customFormat="1" ht="17.399999999999999" customHeight="1" x14ac:dyDescent="0.3">
      <c r="A20" s="22" t="s">
        <v>54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0">
        <f t="shared" si="1"/>
        <v>0</v>
      </c>
      <c r="P20" s="5"/>
      <c r="Q20" s="56"/>
    </row>
    <row r="21" spans="1:17" s="21" customFormat="1" ht="17.399999999999999" customHeight="1" x14ac:dyDescent="0.3">
      <c r="A21" s="19" t="s">
        <v>25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f t="shared" si="1"/>
        <v>0</v>
      </c>
      <c r="P21" s="5"/>
      <c r="Q21" s="55"/>
    </row>
    <row r="22" spans="1:17" s="21" customFormat="1" ht="17.399999999999999" customHeight="1" x14ac:dyDescent="0.3">
      <c r="A22" s="19" t="s">
        <v>26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f t="shared" si="1"/>
        <v>0</v>
      </c>
      <c r="P22" s="5"/>
      <c r="Q22" s="55"/>
    </row>
    <row r="23" spans="1:17" s="21" customFormat="1" ht="17.399999999999999" customHeight="1" x14ac:dyDescent="0.3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f t="shared" si="1"/>
        <v>0</v>
      </c>
      <c r="P23" s="5"/>
      <c r="Q23" s="55"/>
    </row>
    <row r="24" spans="1:17" s="26" customFormat="1" ht="17.399999999999999" customHeight="1" x14ac:dyDescent="0.3">
      <c r="A24" s="46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47"/>
      <c r="P24" s="5"/>
      <c r="Q24" s="57"/>
    </row>
    <row r="25" spans="1:17" s="9" customFormat="1" ht="35.1" customHeight="1" x14ac:dyDescent="0.3">
      <c r="A25" s="8" t="s">
        <v>0</v>
      </c>
      <c r="B25" s="8" t="s">
        <v>2</v>
      </c>
      <c r="C25" s="64" t="s">
        <v>47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5"/>
      <c r="Q25" s="52"/>
    </row>
    <row r="26" spans="1:17" s="11" customFormat="1" ht="12.6" x14ac:dyDescent="0.3">
      <c r="A26" s="8" t="s">
        <v>1</v>
      </c>
      <c r="B26" s="8" t="s">
        <v>3</v>
      </c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11</v>
      </c>
      <c r="K26" s="10" t="s">
        <v>12</v>
      </c>
      <c r="L26" s="10" t="s">
        <v>13</v>
      </c>
      <c r="M26" s="10" t="s">
        <v>14</v>
      </c>
      <c r="N26" s="10" t="s">
        <v>15</v>
      </c>
      <c r="O26" s="10" t="s">
        <v>48</v>
      </c>
      <c r="P26" s="5"/>
      <c r="Q26" s="53"/>
    </row>
    <row r="27" spans="1:17" s="11" customFormat="1" ht="17.399999999999999" customHeight="1" x14ac:dyDescent="0.3">
      <c r="A27" s="8"/>
      <c r="B27" s="12">
        <f t="shared" ref="B27:O27" si="2">SUM(B30:B50)</f>
        <v>53341900</v>
      </c>
      <c r="C27" s="13">
        <f t="shared" si="2"/>
        <v>3122016.71</v>
      </c>
      <c r="D27" s="13">
        <f t="shared" si="2"/>
        <v>3316240.67</v>
      </c>
      <c r="E27" s="13">
        <f t="shared" si="2"/>
        <v>3531972</v>
      </c>
      <c r="F27" s="13">
        <f t="shared" si="2"/>
        <v>1941896.79</v>
      </c>
      <c r="G27" s="13">
        <f t="shared" si="2"/>
        <v>2697023.13</v>
      </c>
      <c r="H27" s="13">
        <f t="shared" si="2"/>
        <v>1465315.9100000001</v>
      </c>
      <c r="I27" s="13">
        <f t="shared" si="2"/>
        <v>3341762.2</v>
      </c>
      <c r="J27" s="13">
        <f t="shared" si="2"/>
        <v>3267984.6399999997</v>
      </c>
      <c r="K27" s="13">
        <f t="shared" si="2"/>
        <v>4728248.34</v>
      </c>
      <c r="L27" s="13">
        <f t="shared" si="2"/>
        <v>5239162.3</v>
      </c>
      <c r="M27" s="13">
        <f t="shared" si="2"/>
        <v>6422673.75</v>
      </c>
      <c r="N27" s="13">
        <f t="shared" si="2"/>
        <v>4325044.37</v>
      </c>
      <c r="O27" s="13">
        <f t="shared" si="2"/>
        <v>43399340.810000002</v>
      </c>
      <c r="P27" s="5">
        <f>B27-O27</f>
        <v>9942559.1899999976</v>
      </c>
      <c r="Q27" s="53"/>
    </row>
    <row r="28" spans="1:17" s="26" customFormat="1" ht="17.399999999999999" customHeight="1" x14ac:dyDescent="0.3">
      <c r="A28" s="46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47"/>
      <c r="P28" s="5"/>
      <c r="Q28" s="57"/>
    </row>
    <row r="29" spans="1:17" s="21" customFormat="1" ht="17.399999999999999" customHeight="1" x14ac:dyDescent="0.3">
      <c r="A29" s="65" t="s">
        <v>55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  <c r="P29" s="5"/>
      <c r="Q29" s="55"/>
    </row>
    <row r="30" spans="1:17" s="21" customFormat="1" ht="17.399999999999999" customHeight="1" x14ac:dyDescent="0.3">
      <c r="A30" s="19" t="s">
        <v>28</v>
      </c>
      <c r="B30" s="4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/>
      <c r="O30" s="20">
        <f>SUM(C30:N30)</f>
        <v>0</v>
      </c>
      <c r="P30" s="5">
        <f>B30-O30</f>
        <v>0</v>
      </c>
      <c r="Q30" s="55"/>
    </row>
    <row r="31" spans="1:17" s="21" customFormat="1" ht="17.399999999999999" customHeight="1" x14ac:dyDescent="0.3">
      <c r="A31" s="19" t="s">
        <v>29</v>
      </c>
      <c r="B31" s="4">
        <f>1999200+10000+20000-31000-7000-555000-500000-17700</f>
        <v>918500</v>
      </c>
      <c r="C31" s="20">
        <v>0</v>
      </c>
      <c r="D31" s="20">
        <v>27872</v>
      </c>
      <c r="E31" s="20">
        <v>43692</v>
      </c>
      <c r="F31" s="20">
        <v>41946.8</v>
      </c>
      <c r="G31" s="20">
        <v>68324.399999999994</v>
      </c>
      <c r="H31" s="20">
        <v>40856.15</v>
      </c>
      <c r="I31" s="20">
        <v>67261.67</v>
      </c>
      <c r="J31" s="20">
        <v>20023</v>
      </c>
      <c r="K31" s="20">
        <v>34021.879999999997</v>
      </c>
      <c r="L31" s="20">
        <v>16496.53</v>
      </c>
      <c r="M31" s="20">
        <v>160165.4</v>
      </c>
      <c r="N31" s="20">
        <v>44179.9</v>
      </c>
      <c r="O31" s="20">
        <f t="shared" ref="O31:O50" si="3">SUM(C31:N31)</f>
        <v>564839.7300000001</v>
      </c>
      <c r="P31" s="5">
        <f t="shared" ref="P31:P73" si="4">B31-O31</f>
        <v>353660.2699999999</v>
      </c>
      <c r="Q31" s="55"/>
    </row>
    <row r="32" spans="1:17" s="21" customFormat="1" ht="17.399999999999999" customHeight="1" x14ac:dyDescent="0.3">
      <c r="A32" s="19" t="s">
        <v>30</v>
      </c>
      <c r="B32" s="4">
        <f>0+15000</f>
        <v>15000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12455</v>
      </c>
      <c r="N32" s="20">
        <v>0</v>
      </c>
      <c r="O32" s="20">
        <f t="shared" si="3"/>
        <v>12455</v>
      </c>
      <c r="P32" s="5">
        <f t="shared" si="4"/>
        <v>2545</v>
      </c>
      <c r="Q32" s="55"/>
    </row>
    <row r="33" spans="1:17" s="21" customFormat="1" ht="17.399999999999999" customHeight="1" x14ac:dyDescent="0.3">
      <c r="A33" s="19" t="s">
        <v>31</v>
      </c>
      <c r="B33" s="4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f t="shared" si="3"/>
        <v>0</v>
      </c>
      <c r="P33" s="5">
        <f t="shared" si="4"/>
        <v>0</v>
      </c>
      <c r="Q33" s="55"/>
    </row>
    <row r="34" spans="1:17" s="21" customFormat="1" ht="17.399999999999999" customHeight="1" x14ac:dyDescent="0.3">
      <c r="A34" s="19" t="s">
        <v>32</v>
      </c>
      <c r="B34" s="4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f t="shared" si="3"/>
        <v>0</v>
      </c>
      <c r="P34" s="5">
        <f t="shared" si="4"/>
        <v>0</v>
      </c>
      <c r="Q34" s="55"/>
    </row>
    <row r="35" spans="1:17" s="21" customFormat="1" ht="17.399999999999999" customHeight="1" x14ac:dyDescent="0.3">
      <c r="A35" s="19" t="s">
        <v>33</v>
      </c>
      <c r="B35" s="4">
        <f>580000-20000-500000</f>
        <v>60000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f t="shared" si="3"/>
        <v>0</v>
      </c>
      <c r="P35" s="5">
        <f t="shared" si="4"/>
        <v>60000</v>
      </c>
      <c r="Q35" s="55"/>
    </row>
    <row r="36" spans="1:17" s="21" customFormat="1" ht="17.399999999999999" customHeight="1" x14ac:dyDescent="0.3">
      <c r="A36" s="19" t="s">
        <v>34</v>
      </c>
      <c r="B36" s="4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f t="shared" si="3"/>
        <v>0</v>
      </c>
      <c r="P36" s="5">
        <f t="shared" si="4"/>
        <v>0</v>
      </c>
      <c r="Q36" s="55"/>
    </row>
    <row r="37" spans="1:17" s="21" customFormat="1" ht="17.399999999999999" customHeight="1" x14ac:dyDescent="0.3">
      <c r="A37" s="19" t="s">
        <v>35</v>
      </c>
      <c r="B37" s="4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f t="shared" si="3"/>
        <v>0</v>
      </c>
      <c r="P37" s="5">
        <f t="shared" si="4"/>
        <v>0</v>
      </c>
      <c r="Q37" s="55"/>
    </row>
    <row r="38" spans="1:17" s="21" customFormat="1" ht="17.399999999999999" customHeight="1" x14ac:dyDescent="0.3">
      <c r="A38" s="19" t="s">
        <v>36</v>
      </c>
      <c r="B38" s="4">
        <f>4317900-10000+20000+20000+465000+130000+107000-212200-297000</f>
        <v>4540700</v>
      </c>
      <c r="C38" s="20">
        <v>0</v>
      </c>
      <c r="D38" s="20">
        <v>23329.56</v>
      </c>
      <c r="E38" s="20">
        <v>107496.16</v>
      </c>
      <c r="F38" s="4">
        <v>51887.75</v>
      </c>
      <c r="G38" s="4">
        <v>278661.32</v>
      </c>
      <c r="H38" s="4">
        <v>116723.29</v>
      </c>
      <c r="I38" s="4">
        <v>107610.57</v>
      </c>
      <c r="J38" s="4">
        <v>132350.1</v>
      </c>
      <c r="K38" s="4">
        <v>180325.43</v>
      </c>
      <c r="L38" s="4">
        <v>125850.91</v>
      </c>
      <c r="M38" s="4">
        <v>134284.14000000001</v>
      </c>
      <c r="N38" s="4">
        <v>343008.32</v>
      </c>
      <c r="O38" s="20">
        <f t="shared" si="3"/>
        <v>1601527.55</v>
      </c>
      <c r="P38" s="5">
        <f>B38-O38</f>
        <v>2939172.45</v>
      </c>
      <c r="Q38" s="55"/>
    </row>
    <row r="39" spans="1:17" s="21" customFormat="1" ht="21.6" x14ac:dyDescent="0.3">
      <c r="A39" s="30" t="s">
        <v>70</v>
      </c>
      <c r="B39" s="4">
        <f>11238500+60000-560000+30000+700000+47200-1178000-579000</f>
        <v>9758700</v>
      </c>
      <c r="C39" s="20">
        <v>0</v>
      </c>
      <c r="D39" s="20">
        <v>30277.33</v>
      </c>
      <c r="E39" s="20">
        <v>35096.99</v>
      </c>
      <c r="F39" s="4">
        <v>75650.820000000007</v>
      </c>
      <c r="G39" s="4">
        <v>33990.53</v>
      </c>
      <c r="H39" s="4">
        <v>62826.78</v>
      </c>
      <c r="I39" s="4">
        <v>395127.4</v>
      </c>
      <c r="J39" s="4">
        <v>540308.34</v>
      </c>
      <c r="K39" s="4">
        <v>46867.62</v>
      </c>
      <c r="L39" s="4">
        <v>46867.62</v>
      </c>
      <c r="M39" s="4">
        <v>2538275.4700000002</v>
      </c>
      <c r="N39" s="4">
        <v>445867.62</v>
      </c>
      <c r="O39" s="20">
        <f t="shared" si="3"/>
        <v>4251156.5200000005</v>
      </c>
      <c r="P39" s="5">
        <f>B39-O39</f>
        <v>5507543.4799999995</v>
      </c>
      <c r="Q39" s="55"/>
    </row>
    <row r="40" spans="1:17" s="21" customFormat="1" ht="12.6" x14ac:dyDescent="0.3">
      <c r="A40" s="30" t="s">
        <v>72</v>
      </c>
      <c r="B40" s="4">
        <v>0</v>
      </c>
      <c r="C40" s="20">
        <v>0</v>
      </c>
      <c r="D40" s="20">
        <v>0</v>
      </c>
      <c r="E40" s="20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20">
        <f t="shared" si="3"/>
        <v>0</v>
      </c>
      <c r="P40" s="5">
        <f>B40-O40</f>
        <v>0</v>
      </c>
      <c r="Q40" s="55"/>
    </row>
    <row r="41" spans="1:17" s="21" customFormat="1" ht="17.399999999999999" customHeight="1" x14ac:dyDescent="0.3">
      <c r="A41" s="19" t="s">
        <v>56</v>
      </c>
      <c r="B41" s="27">
        <f>13437300-50000-1000000+374000</f>
        <v>12761300</v>
      </c>
      <c r="C41" s="20">
        <v>935145.32</v>
      </c>
      <c r="D41" s="20">
        <v>955919.84</v>
      </c>
      <c r="E41" s="20">
        <v>954949.04</v>
      </c>
      <c r="F41" s="20">
        <v>953250.26</v>
      </c>
      <c r="G41" s="20">
        <v>1516191.42</v>
      </c>
      <c r="H41" s="20">
        <v>1045540.83</v>
      </c>
      <c r="I41" s="20">
        <v>1042275.8</v>
      </c>
      <c r="J41" s="20">
        <v>1045527.46</v>
      </c>
      <c r="K41" s="20">
        <v>1042430.73</v>
      </c>
      <c r="L41" s="20">
        <v>1041683.23</v>
      </c>
      <c r="M41" s="20">
        <v>1041052.4</v>
      </c>
      <c r="N41" s="20">
        <v>1044139.29</v>
      </c>
      <c r="O41" s="20">
        <f t="shared" si="3"/>
        <v>12618105.620000001</v>
      </c>
      <c r="P41" s="5">
        <f t="shared" si="4"/>
        <v>143194.37999999896</v>
      </c>
      <c r="Q41" s="55"/>
    </row>
    <row r="42" spans="1:17" s="21" customFormat="1" ht="17.399999999999999" customHeight="1" x14ac:dyDescent="0.3">
      <c r="A42" s="19" t="s">
        <v>37</v>
      </c>
      <c r="B42" s="27">
        <v>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f t="shared" si="3"/>
        <v>0</v>
      </c>
      <c r="P42" s="5">
        <f t="shared" si="4"/>
        <v>0</v>
      </c>
      <c r="Q42" s="55"/>
    </row>
    <row r="43" spans="1:17" s="29" customFormat="1" ht="17.399999999999999" customHeight="1" x14ac:dyDescent="0.3">
      <c r="A43" s="28" t="s">
        <v>57</v>
      </c>
      <c r="B43" s="27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f t="shared" si="3"/>
        <v>0</v>
      </c>
      <c r="P43" s="5">
        <f t="shared" si="4"/>
        <v>0</v>
      </c>
      <c r="Q43" s="58"/>
    </row>
    <row r="44" spans="1:17" s="29" customFormat="1" ht="17.399999999999999" customHeight="1" x14ac:dyDescent="0.3">
      <c r="A44" s="28" t="s">
        <v>58</v>
      </c>
      <c r="B44" s="27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f t="shared" si="3"/>
        <v>0</v>
      </c>
      <c r="P44" s="5">
        <f t="shared" si="4"/>
        <v>0</v>
      </c>
      <c r="Q44" s="58"/>
    </row>
    <row r="45" spans="1:17" s="29" customFormat="1" ht="33" customHeight="1" x14ac:dyDescent="0.3">
      <c r="A45" s="30" t="s">
        <v>59</v>
      </c>
      <c r="B45" s="27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f t="shared" si="3"/>
        <v>0</v>
      </c>
      <c r="P45" s="5">
        <f t="shared" si="4"/>
        <v>0</v>
      </c>
      <c r="Q45" s="58"/>
    </row>
    <row r="46" spans="1:17" s="21" customFormat="1" ht="17.399999999999999" customHeight="1" x14ac:dyDescent="0.3">
      <c r="A46" s="19" t="s">
        <v>38</v>
      </c>
      <c r="B46" s="27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f t="shared" si="3"/>
        <v>0</v>
      </c>
      <c r="P46" s="5">
        <f t="shared" si="4"/>
        <v>0</v>
      </c>
      <c r="Q46" s="55"/>
    </row>
    <row r="47" spans="1:17" s="21" customFormat="1" ht="17.399999999999999" customHeight="1" x14ac:dyDescent="0.3">
      <c r="A47" s="22" t="s">
        <v>25</v>
      </c>
      <c r="B47" s="27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f t="shared" si="3"/>
        <v>0</v>
      </c>
      <c r="P47" s="5">
        <f t="shared" si="4"/>
        <v>0</v>
      </c>
      <c r="Q47" s="55"/>
    </row>
    <row r="48" spans="1:17" s="21" customFormat="1" ht="17.399999999999999" customHeight="1" x14ac:dyDescent="0.3">
      <c r="A48" s="22" t="s">
        <v>26</v>
      </c>
      <c r="B48" s="27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f t="shared" si="3"/>
        <v>0</v>
      </c>
      <c r="P48" s="5">
        <f t="shared" si="4"/>
        <v>0</v>
      </c>
      <c r="Q48" s="55"/>
    </row>
    <row r="49" spans="1:17" s="21" customFormat="1" ht="17.399999999999999" customHeight="1" x14ac:dyDescent="0.3">
      <c r="A49" s="22" t="s">
        <v>39</v>
      </c>
      <c r="B49" s="27">
        <f>18569000-20000-20000-465000-79000-100000+1705000+2475000+3222700</f>
        <v>25287700</v>
      </c>
      <c r="C49" s="20">
        <v>2186871.39</v>
      </c>
      <c r="D49" s="20">
        <v>2278841.94</v>
      </c>
      <c r="E49" s="20">
        <v>2390737.81</v>
      </c>
      <c r="F49" s="20">
        <v>819161.16</v>
      </c>
      <c r="G49" s="20">
        <v>799855.46</v>
      </c>
      <c r="H49" s="20">
        <v>199368.86</v>
      </c>
      <c r="I49" s="20">
        <v>1729486.76</v>
      </c>
      <c r="J49" s="20">
        <v>1529775.74</v>
      </c>
      <c r="K49" s="20">
        <v>3424602.68</v>
      </c>
      <c r="L49" s="20">
        <v>4008264.01</v>
      </c>
      <c r="M49" s="20">
        <v>2536441.34</v>
      </c>
      <c r="N49" s="20">
        <v>2447849.2400000002</v>
      </c>
      <c r="O49" s="20">
        <f t="shared" si="3"/>
        <v>24351256.390000001</v>
      </c>
      <c r="P49" s="5">
        <f t="shared" si="4"/>
        <v>936443.6099999994</v>
      </c>
      <c r="Q49" s="55"/>
    </row>
    <row r="50" spans="1:17" s="21" customFormat="1" ht="17.399999999999999" customHeight="1" x14ac:dyDescent="0.3">
      <c r="A50" s="19" t="s">
        <v>40</v>
      </c>
      <c r="B50" s="27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f t="shared" si="3"/>
        <v>0</v>
      </c>
      <c r="P50" s="5">
        <f t="shared" si="4"/>
        <v>0</v>
      </c>
      <c r="Q50" s="55"/>
    </row>
    <row r="51" spans="1:17" s="32" customFormat="1" ht="17.399999999999999" customHeight="1" x14ac:dyDescent="0.3">
      <c r="A51" s="48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49"/>
      <c r="P51" s="5">
        <f t="shared" si="4"/>
        <v>0</v>
      </c>
      <c r="Q51" s="59"/>
    </row>
    <row r="52" spans="1:17" s="9" customFormat="1" ht="35.1" customHeight="1" x14ac:dyDescent="0.3">
      <c r="A52" s="8" t="s">
        <v>0</v>
      </c>
      <c r="B52" s="8" t="s">
        <v>2</v>
      </c>
      <c r="C52" s="64" t="s">
        <v>47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5"/>
      <c r="Q52" s="52"/>
    </row>
    <row r="53" spans="1:17" s="11" customFormat="1" ht="12.6" x14ac:dyDescent="0.3">
      <c r="A53" s="8" t="s">
        <v>1</v>
      </c>
      <c r="B53" s="8" t="s">
        <v>3</v>
      </c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11</v>
      </c>
      <c r="K53" s="10" t="s">
        <v>12</v>
      </c>
      <c r="L53" s="10" t="s">
        <v>13</v>
      </c>
      <c r="M53" s="10" t="s">
        <v>14</v>
      </c>
      <c r="N53" s="10" t="s">
        <v>15</v>
      </c>
      <c r="O53" s="10" t="s">
        <v>48</v>
      </c>
      <c r="P53" s="5"/>
      <c r="Q53" s="53"/>
    </row>
    <row r="54" spans="1:17" s="11" customFormat="1" ht="17.399999999999999" customHeight="1" x14ac:dyDescent="0.3">
      <c r="A54" s="8"/>
      <c r="B54" s="12">
        <f>SUM(B55:B67)</f>
        <v>41434600</v>
      </c>
      <c r="C54" s="13">
        <f>SUM(C55:C67)</f>
        <v>0</v>
      </c>
      <c r="D54" s="13">
        <f>SUM(D55:D67)</f>
        <v>16960</v>
      </c>
      <c r="E54" s="13">
        <f>SUM(E55:E67)</f>
        <v>3871.6</v>
      </c>
      <c r="F54" s="13">
        <f t="shared" ref="F54:N54" si="5">SUM(F55:F67)</f>
        <v>13558</v>
      </c>
      <c r="G54" s="13">
        <f t="shared" si="5"/>
        <v>43117.64</v>
      </c>
      <c r="H54" s="13">
        <f t="shared" si="5"/>
        <v>38913.47</v>
      </c>
      <c r="I54" s="13">
        <f t="shared" si="5"/>
        <v>338771.37</v>
      </c>
      <c r="J54" s="13">
        <f t="shared" si="5"/>
        <v>113070.13</v>
      </c>
      <c r="K54" s="13">
        <f t="shared" si="5"/>
        <v>1340536.8199999998</v>
      </c>
      <c r="L54" s="13">
        <f t="shared" si="5"/>
        <v>189292.54</v>
      </c>
      <c r="M54" s="13">
        <f t="shared" si="5"/>
        <v>362344.56</v>
      </c>
      <c r="N54" s="13">
        <f t="shared" si="5"/>
        <v>568884</v>
      </c>
      <c r="O54" s="13">
        <f>SUM(O55:O67)</f>
        <v>3029320.13</v>
      </c>
      <c r="P54" s="5">
        <f>B54-O54</f>
        <v>38405279.869999997</v>
      </c>
      <c r="Q54" s="53"/>
    </row>
    <row r="55" spans="1:17" s="32" customFormat="1" ht="17.399999999999999" customHeight="1" x14ac:dyDescent="0.3">
      <c r="A55" s="48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49"/>
      <c r="P55" s="5">
        <f t="shared" si="4"/>
        <v>0</v>
      </c>
      <c r="Q55" s="59"/>
    </row>
    <row r="56" spans="1:17" s="21" customFormat="1" ht="17.399999999999999" customHeight="1" x14ac:dyDescent="0.3">
      <c r="A56" s="63" t="s">
        <v>60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5">
        <f t="shared" si="4"/>
        <v>0</v>
      </c>
      <c r="Q56" s="55"/>
    </row>
    <row r="57" spans="1:17" s="21" customFormat="1" ht="17.399999999999999" customHeight="1" x14ac:dyDescent="0.3">
      <c r="A57" s="19" t="s">
        <v>29</v>
      </c>
      <c r="B57" s="27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f>SUM(C57:N57)</f>
        <v>0</v>
      </c>
      <c r="P57" s="5">
        <f t="shared" si="4"/>
        <v>0</v>
      </c>
      <c r="Q57" s="55"/>
    </row>
    <row r="58" spans="1:17" s="21" customFormat="1" ht="17.399999999999999" customHeight="1" x14ac:dyDescent="0.3">
      <c r="A58" s="19" t="s">
        <v>32</v>
      </c>
      <c r="B58" s="27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f t="shared" ref="O58:O67" si="6">SUM(C58:N58)</f>
        <v>0</v>
      </c>
      <c r="P58" s="5">
        <f t="shared" si="4"/>
        <v>0</v>
      </c>
      <c r="Q58" s="55"/>
    </row>
    <row r="59" spans="1:17" s="21" customFormat="1" ht="17.399999999999999" customHeight="1" x14ac:dyDescent="0.3">
      <c r="A59" s="19" t="s">
        <v>34</v>
      </c>
      <c r="B59" s="27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f t="shared" si="6"/>
        <v>0</v>
      </c>
      <c r="P59" s="5">
        <f t="shared" si="4"/>
        <v>0</v>
      </c>
      <c r="Q59" s="55"/>
    </row>
    <row r="60" spans="1:17" s="21" customFormat="1" ht="17.399999999999999" customHeight="1" x14ac:dyDescent="0.3">
      <c r="A60" s="19" t="s">
        <v>35</v>
      </c>
      <c r="B60" s="27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f t="shared" si="6"/>
        <v>0</v>
      </c>
      <c r="P60" s="5">
        <f t="shared" si="4"/>
        <v>0</v>
      </c>
      <c r="Q60" s="55"/>
    </row>
    <row r="61" spans="1:17" s="21" customFormat="1" ht="17.399999999999999" customHeight="1" x14ac:dyDescent="0.3">
      <c r="A61" s="19" t="s">
        <v>36</v>
      </c>
      <c r="B61" s="27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f t="shared" si="6"/>
        <v>0</v>
      </c>
      <c r="P61" s="5">
        <f t="shared" si="4"/>
        <v>0</v>
      </c>
      <c r="Q61" s="55"/>
    </row>
    <row r="62" spans="1:17" s="21" customFormat="1" ht="21.6" x14ac:dyDescent="0.3">
      <c r="A62" s="30" t="s">
        <v>70</v>
      </c>
      <c r="B62" s="27">
        <f>3531800-2787000-110000-500200+700000</f>
        <v>834600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f t="shared" si="6"/>
        <v>0</v>
      </c>
      <c r="P62" s="5">
        <f t="shared" si="4"/>
        <v>834600</v>
      </c>
      <c r="Q62" s="55"/>
    </row>
    <row r="63" spans="1:17" s="21" customFormat="1" ht="17.399999999999999" customHeight="1" x14ac:dyDescent="0.3">
      <c r="A63" s="19" t="s">
        <v>71</v>
      </c>
      <c r="B63" s="27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f t="shared" si="6"/>
        <v>0</v>
      </c>
      <c r="P63" s="5">
        <f t="shared" si="4"/>
        <v>0</v>
      </c>
      <c r="Q63" s="55"/>
    </row>
    <row r="64" spans="1:17" s="21" customFormat="1" ht="17.399999999999999" customHeight="1" x14ac:dyDescent="0.3">
      <c r="A64" s="19" t="s">
        <v>41</v>
      </c>
      <c r="B64" s="27">
        <f>30909700-2000000-12400000-12800000</f>
        <v>3709700</v>
      </c>
      <c r="C64" s="20">
        <v>0</v>
      </c>
      <c r="D64" s="20">
        <v>0</v>
      </c>
      <c r="E64" s="20">
        <v>0</v>
      </c>
      <c r="F64" s="20">
        <v>0</v>
      </c>
      <c r="G64" s="20">
        <v>37842.11</v>
      </c>
      <c r="H64" s="20">
        <v>0</v>
      </c>
      <c r="I64" s="20">
        <v>39214.49</v>
      </c>
      <c r="J64" s="20">
        <v>63118.17</v>
      </c>
      <c r="K64" s="20">
        <v>172819.37</v>
      </c>
      <c r="L64" s="20">
        <v>0</v>
      </c>
      <c r="M64" s="20">
        <v>162678.24</v>
      </c>
      <c r="N64" s="20">
        <v>80524</v>
      </c>
      <c r="O64" s="20">
        <f t="shared" si="6"/>
        <v>556196.38</v>
      </c>
      <c r="P64" s="5">
        <f t="shared" si="4"/>
        <v>3153503.62</v>
      </c>
      <c r="Q64" s="55"/>
    </row>
    <row r="65" spans="1:17" s="21" customFormat="1" ht="17.399999999999999" customHeight="1" x14ac:dyDescent="0.3">
      <c r="A65" s="19" t="s">
        <v>42</v>
      </c>
      <c r="B65" s="27">
        <f>10523800+3998000-1211000+110000+500200+2169300+11000000+12800000-3000000</f>
        <v>36890300</v>
      </c>
      <c r="C65" s="20">
        <v>0</v>
      </c>
      <c r="D65" s="20">
        <v>16960</v>
      </c>
      <c r="E65" s="20">
        <v>3871.6</v>
      </c>
      <c r="F65" s="20">
        <v>13558</v>
      </c>
      <c r="G65" s="20">
        <v>5275.53</v>
      </c>
      <c r="H65" s="20">
        <v>38913.47</v>
      </c>
      <c r="I65" s="20">
        <v>299556.88</v>
      </c>
      <c r="J65" s="20">
        <v>49951.96</v>
      </c>
      <c r="K65" s="20">
        <v>1167717.45</v>
      </c>
      <c r="L65" s="20">
        <v>189292.54</v>
      </c>
      <c r="M65" s="20">
        <v>199666.32</v>
      </c>
      <c r="N65" s="20">
        <v>488360</v>
      </c>
      <c r="O65" s="20">
        <f>SUM(C65:N65)</f>
        <v>2473123.75</v>
      </c>
      <c r="P65" s="5">
        <f t="shared" si="4"/>
        <v>34417176.25</v>
      </c>
      <c r="Q65" s="55"/>
    </row>
    <row r="66" spans="1:17" s="21" customFormat="1" ht="17.399999999999999" customHeight="1" x14ac:dyDescent="0.3">
      <c r="A66" s="19" t="s">
        <v>25</v>
      </c>
      <c r="B66" s="27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f t="shared" si="6"/>
        <v>0</v>
      </c>
      <c r="P66" s="5">
        <f t="shared" si="4"/>
        <v>0</v>
      </c>
      <c r="Q66" s="55"/>
    </row>
    <row r="67" spans="1:17" s="21" customFormat="1" ht="17.399999999999999" customHeight="1" x14ac:dyDescent="0.3">
      <c r="A67" s="19" t="s">
        <v>26</v>
      </c>
      <c r="B67" s="27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f t="shared" si="6"/>
        <v>0</v>
      </c>
      <c r="P67" s="5">
        <f t="shared" si="4"/>
        <v>0</v>
      </c>
      <c r="Q67" s="55"/>
    </row>
    <row r="68" spans="1:17" ht="17.399999999999999" customHeight="1" x14ac:dyDescent="0.3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3"/>
      <c r="P68" s="5">
        <f t="shared" si="4"/>
        <v>0</v>
      </c>
    </row>
    <row r="69" spans="1:17" ht="17.399999999999999" customHeight="1" x14ac:dyDescent="0.3">
      <c r="A69" s="33" t="s">
        <v>43</v>
      </c>
      <c r="B69" s="13">
        <f>SUM(B70:B72)</f>
        <v>200000</v>
      </c>
      <c r="C69" s="13">
        <f t="shared" ref="C69:O69" si="7">SUM(C70:C72)</f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f t="shared" si="7"/>
        <v>0</v>
      </c>
      <c r="P69" s="5">
        <f t="shared" si="4"/>
        <v>200000</v>
      </c>
    </row>
    <row r="70" spans="1:17" s="35" customFormat="1" ht="17.399999999999999" customHeight="1" x14ac:dyDescent="0.3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5">
        <f t="shared" si="4"/>
        <v>0</v>
      </c>
      <c r="Q70" s="60"/>
    </row>
    <row r="71" spans="1:17" s="21" customFormat="1" ht="17.399999999999999" customHeight="1" x14ac:dyDescent="0.3">
      <c r="A71" s="19" t="s">
        <v>44</v>
      </c>
      <c r="B71" s="27">
        <f>200000</f>
        <v>200000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f>SUM(C71:N71)</f>
        <v>0</v>
      </c>
      <c r="P71" s="5">
        <f t="shared" si="4"/>
        <v>200000</v>
      </c>
      <c r="Q71" s="55"/>
    </row>
    <row r="72" spans="1:17" s="21" customFormat="1" ht="17.399999999999999" customHeight="1" x14ac:dyDescent="0.3">
      <c r="A72" s="19"/>
      <c r="B72" s="27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5">
        <f t="shared" si="4"/>
        <v>0</v>
      </c>
      <c r="Q72" s="55"/>
    </row>
    <row r="73" spans="1:17" s="38" customFormat="1" ht="17.399999999999999" customHeight="1" x14ac:dyDescent="0.3">
      <c r="A73" s="36" t="s">
        <v>61</v>
      </c>
      <c r="B73" s="37">
        <f>B5+B27+B54+B69</f>
        <v>94976500</v>
      </c>
      <c r="C73" s="37">
        <f t="shared" ref="C73:O73" si="8">C5+C27+C54+C69</f>
        <v>3122016.71</v>
      </c>
      <c r="D73" s="37">
        <f t="shared" si="8"/>
        <v>3333200.67</v>
      </c>
      <c r="E73" s="37">
        <f t="shared" si="8"/>
        <v>3535843.6</v>
      </c>
      <c r="F73" s="37">
        <f t="shared" si="8"/>
        <v>1955454.79</v>
      </c>
      <c r="G73" s="37">
        <f t="shared" si="8"/>
        <v>2740140.77</v>
      </c>
      <c r="H73" s="37">
        <f t="shared" si="8"/>
        <v>1504229.3800000001</v>
      </c>
      <c r="I73" s="37">
        <f t="shared" si="8"/>
        <v>3680533.5700000003</v>
      </c>
      <c r="J73" s="37">
        <f t="shared" si="8"/>
        <v>3381054.7699999996</v>
      </c>
      <c r="K73" s="37">
        <f t="shared" si="8"/>
        <v>6068785.1600000001</v>
      </c>
      <c r="L73" s="37">
        <f t="shared" si="8"/>
        <v>5428454.8399999999</v>
      </c>
      <c r="M73" s="37">
        <f t="shared" si="8"/>
        <v>6785018.3099999996</v>
      </c>
      <c r="N73" s="37">
        <f t="shared" si="8"/>
        <v>4893928.37</v>
      </c>
      <c r="O73" s="37">
        <f t="shared" si="8"/>
        <v>46428660.940000005</v>
      </c>
      <c r="P73" s="5">
        <f t="shared" si="4"/>
        <v>48547839.059999995</v>
      </c>
      <c r="Q73" s="61"/>
    </row>
    <row r="74" spans="1:17" ht="17.399999999999999" customHeight="1" x14ac:dyDescent="0.3">
      <c r="A74" s="39" t="s">
        <v>62</v>
      </c>
      <c r="B74" s="74" t="s">
        <v>45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5"/>
    </row>
    <row r="75" spans="1:17" ht="17.399999999999999" customHeight="1" x14ac:dyDescent="0.3">
      <c r="A75" s="40" t="s">
        <v>16</v>
      </c>
      <c r="B75" s="50" t="s">
        <v>75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2"/>
    </row>
    <row r="76" spans="1:17" ht="17.399999999999999" customHeight="1" x14ac:dyDescent="0.3">
      <c r="A76" s="1" t="s">
        <v>46</v>
      </c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7" s="45" customFormat="1" ht="17.399999999999999" customHeight="1" x14ac:dyDescent="0.3">
      <c r="A77" s="70" t="s">
        <v>63</v>
      </c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"/>
      <c r="Q77" s="62"/>
    </row>
    <row r="78" spans="1:17" s="45" customFormat="1" ht="17.399999999999999" customHeight="1" x14ac:dyDescent="0.3">
      <c r="A78" s="70" t="s">
        <v>64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"/>
      <c r="Q78" s="62"/>
    </row>
    <row r="79" spans="1:17" s="45" customFormat="1" ht="17.399999999999999" customHeight="1" x14ac:dyDescent="0.3">
      <c r="A79" s="70" t="s">
        <v>65</v>
      </c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1"/>
      <c r="Q79" s="62"/>
    </row>
    <row r="80" spans="1:17" s="45" customFormat="1" ht="17.399999999999999" customHeight="1" x14ac:dyDescent="0.3">
      <c r="A80" s="69" t="s">
        <v>66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1"/>
      <c r="Q80" s="62"/>
    </row>
    <row r="81" spans="1:17" s="45" customFormat="1" ht="34.5" customHeight="1" x14ac:dyDescent="0.3">
      <c r="A81" s="68" t="s">
        <v>67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1"/>
      <c r="Q81" s="62"/>
    </row>
    <row r="82" spans="1:17" s="45" customFormat="1" ht="17.399999999999999" customHeight="1" x14ac:dyDescent="0.3">
      <c r="A82" s="69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1"/>
      <c r="Q82" s="62"/>
    </row>
    <row r="83" spans="1:17" s="45" customFormat="1" ht="17.399999999999999" customHeight="1" x14ac:dyDescent="0.3">
      <c r="A83" s="70" t="s">
        <v>69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1"/>
      <c r="Q83" s="62"/>
    </row>
    <row r="84" spans="1:17" s="45" customFormat="1" ht="33.75" customHeight="1" x14ac:dyDescent="0.3">
      <c r="A84" s="68" t="s">
        <v>73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1"/>
      <c r="Q84" s="62"/>
    </row>
  </sheetData>
  <sheetProtection formatCells="0" formatRows="0" insertRows="0" deleteRows="0"/>
  <mergeCells count="16">
    <mergeCell ref="A81:O81"/>
    <mergeCell ref="A82:O82"/>
    <mergeCell ref="A83:O83"/>
    <mergeCell ref="A84:O84"/>
    <mergeCell ref="A68:O68"/>
    <mergeCell ref="B74:O74"/>
    <mergeCell ref="A77:O77"/>
    <mergeCell ref="A78:O78"/>
    <mergeCell ref="A79:O79"/>
    <mergeCell ref="A80:O80"/>
    <mergeCell ref="A56:O56"/>
    <mergeCell ref="C3:O3"/>
    <mergeCell ref="A7:O7"/>
    <mergeCell ref="C25:O25"/>
    <mergeCell ref="A29:O29"/>
    <mergeCell ref="C52:O52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Ana Gabriela Kiyomura Merlin</cp:lastModifiedBy>
  <cp:lastPrinted>2015-07-02T17:28:36Z</cp:lastPrinted>
  <dcterms:created xsi:type="dcterms:W3CDTF">2015-02-04T16:47:47Z</dcterms:created>
  <dcterms:modified xsi:type="dcterms:W3CDTF">2023-01-13T17:18:20Z</dcterms:modified>
</cp:coreProperties>
</file>